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fin\BENEFITS\2022 Open Enrollment\"/>
    </mc:Choice>
  </mc:AlternateContent>
  <bookViews>
    <workbookView xWindow="480" yWindow="120" windowWidth="18195" windowHeight="12330"/>
  </bookViews>
  <sheets>
    <sheet name="Sheet1" sheetId="1" r:id="rId1"/>
    <sheet name="Sheet2" sheetId="2" r:id="rId2"/>
  </sheets>
  <calcPr calcId="162913"/>
</workbook>
</file>

<file path=xl/calcChain.xml><?xml version="1.0" encoding="utf-8"?>
<calcChain xmlns="http://schemas.openxmlformats.org/spreadsheetml/2006/main">
  <c r="H25" i="1" l="1"/>
  <c r="H26" i="1" l="1"/>
  <c r="D23" i="1" l="1"/>
  <c r="H27" i="1" l="1"/>
  <c r="H29" i="1" s="1"/>
  <c r="H32" i="1" s="1"/>
  <c r="F26" i="1" l="1"/>
  <c r="F25" i="1"/>
  <c r="D26" i="1"/>
  <c r="D25" i="1"/>
  <c r="H36" i="1" l="1"/>
  <c r="H31" i="1"/>
  <c r="F32" i="1"/>
  <c r="D32" i="1"/>
  <c r="F31" i="1"/>
  <c r="D31" i="1"/>
  <c r="F27" i="1"/>
  <c r="D27" i="1"/>
  <c r="F23" i="1"/>
  <c r="H21" i="1"/>
  <c r="F21" i="1"/>
  <c r="D21" i="1"/>
  <c r="D29" i="1" l="1"/>
  <c r="D34" i="1"/>
  <c r="F34" i="1"/>
  <c r="F29" i="1"/>
  <c r="H34" i="1" l="1"/>
  <c r="H38" i="1" s="1"/>
  <c r="D38" i="1"/>
  <c r="F38" i="1"/>
</calcChain>
</file>

<file path=xl/sharedStrings.xml><?xml version="1.0" encoding="utf-8"?>
<sst xmlns="http://schemas.openxmlformats.org/spreadsheetml/2006/main" count="48" uniqueCount="45">
  <si>
    <t>Employee Only</t>
  </si>
  <si>
    <t>Employee &amp; Spouse</t>
  </si>
  <si>
    <t>Employee &amp; Spouse + 2+</t>
  </si>
  <si>
    <t>Employee &amp; Spouse + 1</t>
  </si>
  <si>
    <t>Employee &amp; Child (1)</t>
  </si>
  <si>
    <t>Employee &amp; Children (2+)</t>
  </si>
  <si>
    <t>Coverage</t>
  </si>
  <si>
    <t>Select level of coverage</t>
  </si>
  <si>
    <t>Base</t>
  </si>
  <si>
    <t>Premium</t>
  </si>
  <si>
    <t>HSA</t>
  </si>
  <si>
    <t>Column1</t>
  </si>
  <si>
    <t>Column2</t>
  </si>
  <si>
    <t>Column3</t>
  </si>
  <si>
    <t>Column4</t>
  </si>
  <si>
    <t>Total Employee Paid Premiums for Year</t>
  </si>
  <si>
    <t>Plan</t>
  </si>
  <si>
    <t>Estimated Care ($)</t>
  </si>
  <si>
    <t>Cost for Each Plan</t>
  </si>
  <si>
    <t>Co-Pays</t>
  </si>
  <si>
    <t>Deductible Maximum</t>
  </si>
  <si>
    <t>OOP Max</t>
  </si>
  <si>
    <t>Care Cost</t>
  </si>
  <si>
    <t>Prescription Cost</t>
  </si>
  <si>
    <t>Max Prescription cost</t>
  </si>
  <si>
    <t>pre OOP  RX Cost</t>
  </si>
  <si>
    <t>District HSA Contribution</t>
  </si>
  <si>
    <t>Estimated Total Prescription cost($)</t>
  </si>
  <si>
    <t>Defintions:</t>
  </si>
  <si>
    <t>Tier 1</t>
  </si>
  <si>
    <t>Tier 2</t>
  </si>
  <si>
    <t>Tier 3</t>
  </si>
  <si>
    <t>Health Care Cost Calculator</t>
  </si>
  <si>
    <t>Please put numbers in every box and select from the drop down</t>
  </si>
  <si>
    <t>Estimated Prescriptions Filled:</t>
  </si>
  <si>
    <t>Out of Pocket Cost for Care</t>
  </si>
  <si>
    <t>Total Paid for Premiums and Care</t>
  </si>
  <si>
    <t>See below for further instructions</t>
  </si>
  <si>
    <t>Office Visits Annual - non preventative</t>
  </si>
  <si>
    <r>
      <rPr>
        <b/>
        <sz val="14"/>
        <color theme="1"/>
        <rFont val="Calibri"/>
        <family val="2"/>
        <scheme val="minor"/>
      </rPr>
      <t xml:space="preserve">Prescriptions Filled </t>
    </r>
    <r>
      <rPr>
        <sz val="14"/>
        <color theme="1"/>
        <rFont val="Calibri"/>
        <family val="2"/>
        <scheme val="minor"/>
      </rPr>
      <t>- This is the total amount of prescriptions you expect to receive under each tier.  The price for each tier depends on your plan and the cost is as follows: Tier 1: $12; Tier 2: $35/$40; Tier 3: $55/$60</t>
    </r>
  </si>
  <si>
    <r>
      <rPr>
        <b/>
        <sz val="14"/>
        <color theme="1"/>
        <rFont val="Calibri"/>
        <family val="2"/>
        <scheme val="minor"/>
      </rPr>
      <t>Estimated Care</t>
    </r>
    <r>
      <rPr>
        <sz val="14"/>
        <color theme="1"/>
        <rFont val="Calibri"/>
        <family val="2"/>
        <scheme val="minor"/>
      </rPr>
      <t xml:space="preserve"> - This is the total amount of care you expect to receive.  This is important for the plan with co-insurance or high deductibles</t>
    </r>
  </si>
  <si>
    <r>
      <rPr>
        <b/>
        <sz val="14"/>
        <color theme="1"/>
        <rFont val="Calibri"/>
        <family val="2"/>
        <scheme val="minor"/>
      </rPr>
      <t>Level of Coverage</t>
    </r>
    <r>
      <rPr>
        <sz val="14"/>
        <color theme="1"/>
        <rFont val="Calibri"/>
        <family val="2"/>
        <scheme val="minor"/>
      </rPr>
      <t xml:space="preserve"> - Use the drop down to select the level of coverage you want: employee only, employee &amp; spouse, etc.</t>
    </r>
  </si>
  <si>
    <r>
      <rPr>
        <b/>
        <sz val="14"/>
        <color theme="1"/>
        <rFont val="Calibri"/>
        <family val="2"/>
        <scheme val="minor"/>
      </rPr>
      <t xml:space="preserve">Estimated Total Prescription Cost </t>
    </r>
    <r>
      <rPr>
        <sz val="14"/>
        <color theme="1"/>
        <rFont val="Calibri"/>
        <family val="2"/>
        <scheme val="minor"/>
      </rPr>
      <t>- Please enter the total amount in dollars of prescription expenses after the UHC discount.  This number is important to accurately calculate the high deductible plan.  Employees currently on the base or premium plan will only be able to make an estimate.   Please try multiple estimates to see how you would be impacted under different scenarios - worst/normal/best case.</t>
    </r>
  </si>
  <si>
    <t xml:space="preserve">Please consult you explanation of benefits(EOB) for the prior year to get the most accurate numbers to use above.  It is also recommended that you try a worst case scenario to see how your choice would be impacted by various scenarios. </t>
  </si>
  <si>
    <r>
      <rPr>
        <b/>
        <sz val="14"/>
        <color theme="1"/>
        <rFont val="Calibri"/>
        <family val="2"/>
        <scheme val="minor"/>
      </rPr>
      <t>Office Visits</t>
    </r>
    <r>
      <rPr>
        <sz val="14"/>
        <color theme="1"/>
        <rFont val="Calibri"/>
        <family val="2"/>
        <scheme val="minor"/>
      </rPr>
      <t xml:space="preserve"> - This is the total number of non-rountine preventive maintenance visits you believe you will have in 2018.  Each specialist visit is an additional $25 on the base plan and an additional $10 on the premium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</si>
</sst>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3" x14ac:knownFonts="1">
    <font>
      <sz val="11"/>
      <color theme="1"/>
      <name val="Calibri"/>
      <family val="2"/>
      <scheme val="minor"/>
    </font>
    <font>
      <sz val="14"/>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13">
    <border>
      <left/>
      <right/>
      <top/>
      <bottom/>
      <diagonal/>
    </border>
    <border>
      <left/>
      <right/>
      <top style="thin">
        <color theme="4" tint="0.39997558519241921"/>
      </top>
      <bottom style="thin">
        <color theme="4" tint="0.39997558519241921"/>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35">
    <xf numFmtId="0" fontId="0" fillId="0" borderId="0" xfId="0"/>
    <xf numFmtId="0" fontId="1" fillId="0" borderId="0" xfId="0" applyFont="1"/>
    <xf numFmtId="0" fontId="1" fillId="2" borderId="1" xfId="0" applyFont="1" applyFill="1" applyBorder="1"/>
    <xf numFmtId="41" fontId="1" fillId="0" borderId="0" xfId="0" applyNumberFormat="1" applyFont="1"/>
    <xf numFmtId="41" fontId="1" fillId="0" borderId="3" xfId="0" applyNumberFormat="1" applyFont="1" applyBorder="1"/>
    <xf numFmtId="0" fontId="1" fillId="0" borderId="2" xfId="0" applyFont="1" applyBorder="1"/>
    <xf numFmtId="0" fontId="1" fillId="0" borderId="0" xfId="0" applyFont="1" applyBorder="1"/>
    <xf numFmtId="41" fontId="1" fillId="0" borderId="2" xfId="0" applyNumberFormat="1" applyFont="1" applyBorder="1"/>
    <xf numFmtId="0" fontId="2" fillId="0" borderId="0" xfId="0" applyFont="1" applyAlignment="1">
      <alignment horizontal="left"/>
    </xf>
    <xf numFmtId="0" fontId="1" fillId="0" borderId="6" xfId="0" applyFont="1" applyBorder="1"/>
    <xf numFmtId="0" fontId="1" fillId="0" borderId="7" xfId="0" applyFont="1" applyBorder="1"/>
    <xf numFmtId="0" fontId="1" fillId="0" borderId="9" xfId="0" applyFont="1" applyBorder="1"/>
    <xf numFmtId="41" fontId="1" fillId="0" borderId="0" xfId="0" applyNumberFormat="1" applyFont="1" applyBorder="1"/>
    <xf numFmtId="41" fontId="1" fillId="0" borderId="8" xfId="0" applyNumberFormat="1" applyFont="1" applyBorder="1"/>
    <xf numFmtId="41" fontId="1" fillId="0" borderId="10" xfId="0" applyNumberFormat="1" applyFont="1" applyBorder="1"/>
    <xf numFmtId="41" fontId="1" fillId="0" borderId="11" xfId="0" applyNumberFormat="1" applyFont="1" applyBorder="1"/>
    <xf numFmtId="41" fontId="1" fillId="0" borderId="7" xfId="0" applyNumberFormat="1" applyFont="1" applyBorder="1"/>
    <xf numFmtId="41" fontId="1" fillId="0" borderId="0" xfId="0" applyNumberFormat="1" applyFont="1" applyProtection="1">
      <protection locked="0"/>
    </xf>
    <xf numFmtId="0" fontId="1" fillId="0" borderId="0" xfId="0" applyFont="1" applyProtection="1">
      <protection locked="0"/>
    </xf>
    <xf numFmtId="0" fontId="1" fillId="0" borderId="0" xfId="0" applyFont="1" applyBorder="1" applyProtection="1">
      <protection locked="0"/>
    </xf>
    <xf numFmtId="41" fontId="1" fillId="0" borderId="4" xfId="0" applyNumberFormat="1" applyFont="1" applyBorder="1" applyProtection="1">
      <protection locked="0"/>
    </xf>
    <xf numFmtId="41" fontId="1" fillId="0" borderId="0" xfId="0" applyNumberFormat="1" applyFont="1" applyBorder="1" applyProtection="1">
      <protection locked="0"/>
    </xf>
    <xf numFmtId="0" fontId="1" fillId="0" borderId="0" xfId="0" applyFont="1" applyAlignment="1" applyProtection="1">
      <alignment horizontal="left" indent="1"/>
      <protection locked="0"/>
    </xf>
    <xf numFmtId="0" fontId="1" fillId="0" borderId="0" xfId="0" applyFont="1" applyAlignment="1" applyProtection="1">
      <alignment horizontal="left"/>
      <protection locked="0"/>
    </xf>
    <xf numFmtId="41" fontId="1" fillId="0" borderId="5" xfId="0" applyNumberFormat="1" applyFont="1" applyBorder="1"/>
    <xf numFmtId="0" fontId="1" fillId="0" borderId="0" xfId="0" applyFont="1" applyProtection="1">
      <protection locked="0" hidden="1"/>
    </xf>
    <xf numFmtId="0" fontId="2" fillId="0" borderId="9" xfId="0" applyFont="1" applyBorder="1"/>
    <xf numFmtId="0" fontId="2" fillId="0" borderId="12" xfId="0" applyFont="1" applyBorder="1"/>
    <xf numFmtId="0" fontId="1" fillId="0" borderId="0" xfId="0" applyFont="1" applyAlignment="1">
      <alignment horizontal="left" vertical="top" wrapText="1"/>
    </xf>
    <xf numFmtId="0" fontId="2" fillId="0" borderId="0" xfId="0" applyFont="1" applyAlignment="1">
      <alignment horizontal="center"/>
    </xf>
    <xf numFmtId="0" fontId="2" fillId="0" borderId="0" xfId="0" applyFont="1" applyBorder="1" applyAlignment="1" applyProtection="1">
      <alignment horizontal="center"/>
      <protection locked="0"/>
    </xf>
    <xf numFmtId="41" fontId="1" fillId="0" borderId="3" xfId="0" applyNumberFormat="1" applyFont="1" applyBorder="1" applyAlignment="1">
      <alignment horizontal="center"/>
    </xf>
    <xf numFmtId="41" fontId="1" fillId="0" borderId="8" xfId="0" applyNumberFormat="1" applyFont="1" applyBorder="1" applyAlignment="1">
      <alignment horizontal="center"/>
    </xf>
    <xf numFmtId="0" fontId="1" fillId="0" borderId="0" xfId="0" applyFont="1" applyAlignment="1">
      <alignment horizontal="left" wrapText="1"/>
    </xf>
    <xf numFmtId="0" fontId="2" fillId="0" borderId="2" xfId="0" applyFont="1" applyBorder="1" applyAlignment="1">
      <alignment horizontal="center"/>
    </xf>
  </cellXfs>
  <cellStyles count="1">
    <cellStyle name="Normal" xfId="0" builtinId="0"/>
  </cellStyles>
  <dxfs count="13">
    <dxf>
      <font>
        <b val="0"/>
        <i val="0"/>
        <strike val="0"/>
        <condense val="0"/>
        <extend val="0"/>
        <outline val="0"/>
        <shadow val="0"/>
        <u val="none"/>
        <vertAlign val="baseline"/>
        <sz val="14"/>
        <color theme="1"/>
        <name val="Calibri"/>
        <scheme val="minor"/>
      </font>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4"/>
        <color theme="1"/>
        <name val="Calibri"/>
        <scheme val="minor"/>
      </font>
    </dxf>
    <dxf>
      <border outline="0">
        <right style="thin">
          <color theme="4" tint="0.39997558519241921"/>
        </right>
      </border>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fill>
        <patternFill patternType="solid">
          <fgColor theme="4" tint="0.79998168889431442"/>
          <bgColor theme="4" tint="0.79998168889431442"/>
        </patternFill>
      </fill>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dxf>
    <dxf>
      <font>
        <b val="0"/>
        <i val="0"/>
        <strike val="0"/>
        <condense val="0"/>
        <extend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6" dropStyle="combo" dx="16" fmlaLink="Sheet2!$B$11" fmlaRange="Sheet2!$B$4:$B$9"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5</xdr:col>
          <xdr:colOff>85725</xdr:colOff>
          <xdr:row>4</xdr:row>
          <xdr:rowOff>247650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coverage" displayName="coverage" ref="B3:E9" totalsRowShown="0" headerRowDxfId="12" dataDxfId="11">
  <autoFilter ref="B3:E9"/>
  <tableColumns count="4">
    <tableColumn id="1" name="Coverage" dataDxfId="10"/>
    <tableColumn id="2" name="Base" dataDxfId="9"/>
    <tableColumn id="3" name="Premium" dataDxfId="8"/>
    <tableColumn id="4" name="HSA" dataDxfId="7"/>
  </tableColumns>
  <tableStyleInfo name="TableStyleMedium2" showFirstColumn="0" showLastColumn="0" showRowStripes="1" showColumnStripes="0"/>
</table>
</file>

<file path=xl/tables/table2.xml><?xml version="1.0" encoding="utf-8"?>
<table xmlns="http://schemas.openxmlformats.org/spreadsheetml/2006/main" id="2" name="dropresults" displayName="dropresults" ref="B13:E19" totalsRowShown="0" headerRowDxfId="6" dataDxfId="5" tableBorderDxfId="4">
  <autoFilter ref="B13:E19"/>
  <tableColumns count="4">
    <tableColumn id="1" name="Column1" dataDxfId="3"/>
    <tableColumn id="2" name="Column2" dataDxfId="2"/>
    <tableColumn id="3" name="Column3" dataDxfId="1"/>
    <tableColumn id="4" name="Column4"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63"/>
  <sheetViews>
    <sheetView showGridLines="0" tabSelected="1" workbookViewId="0">
      <selection activeCell="D10" sqref="D10"/>
    </sheetView>
  </sheetViews>
  <sheetFormatPr defaultRowHeight="18.75" x14ac:dyDescent="0.3"/>
  <cols>
    <col min="1" max="1" width="41.5703125" style="1" customWidth="1"/>
    <col min="2" max="2" width="10.85546875" style="3" customWidth="1"/>
    <col min="3" max="3" width="2" style="1" customWidth="1"/>
    <col min="4" max="4" width="10.85546875" style="3" bestFit="1" customWidth="1"/>
    <col min="5" max="5" width="2.5703125" style="3" customWidth="1"/>
    <col min="6" max="6" width="13" style="3" bestFit="1" customWidth="1"/>
    <col min="7" max="7" width="1.85546875" style="3" customWidth="1"/>
    <col min="8" max="8" width="11.28515625" style="3" customWidth="1"/>
    <col min="9" max="11" width="9.140625" style="1"/>
    <col min="12" max="12" width="9.42578125" style="1" bestFit="1" customWidth="1"/>
    <col min="13" max="16384" width="9.140625" style="1"/>
  </cols>
  <sheetData>
    <row r="1" spans="1:8" x14ac:dyDescent="0.3">
      <c r="A1" s="29" t="s">
        <v>32</v>
      </c>
      <c r="B1" s="29"/>
      <c r="C1" s="29"/>
      <c r="D1" s="29"/>
      <c r="E1" s="29"/>
      <c r="F1" s="29"/>
      <c r="G1" s="29"/>
      <c r="H1" s="29"/>
    </row>
    <row r="2" spans="1:8" x14ac:dyDescent="0.3">
      <c r="A2" s="30" t="s">
        <v>33</v>
      </c>
      <c r="B2" s="30"/>
      <c r="C2" s="30"/>
      <c r="D2" s="30"/>
      <c r="E2" s="30"/>
      <c r="F2" s="30"/>
      <c r="G2" s="30"/>
      <c r="H2" s="30"/>
    </row>
    <row r="3" spans="1:8" x14ac:dyDescent="0.3">
      <c r="A3" s="34" t="s">
        <v>37</v>
      </c>
      <c r="B3" s="34"/>
      <c r="C3" s="34"/>
      <c r="D3" s="34"/>
      <c r="E3" s="34"/>
      <c r="F3" s="34"/>
      <c r="G3" s="34"/>
      <c r="H3" s="34"/>
    </row>
    <row r="4" spans="1:8" ht="7.5" customHeight="1" x14ac:dyDescent="0.3">
      <c r="A4" s="19"/>
      <c r="B4" s="17"/>
      <c r="C4" s="18"/>
      <c r="D4" s="17"/>
      <c r="E4" s="17"/>
      <c r="F4" s="17"/>
      <c r="G4" s="17"/>
      <c r="H4" s="17"/>
    </row>
    <row r="5" spans="1:8" ht="21.75" customHeight="1" x14ac:dyDescent="0.3">
      <c r="A5" s="18" t="s">
        <v>7</v>
      </c>
      <c r="B5" s="17"/>
      <c r="C5" s="18"/>
      <c r="D5" s="17"/>
      <c r="E5" s="17"/>
      <c r="F5" s="17"/>
      <c r="G5" s="17"/>
      <c r="H5" s="17"/>
    </row>
    <row r="6" spans="1:8" ht="19.5" thickBot="1" x14ac:dyDescent="0.35">
      <c r="A6" s="18"/>
      <c r="B6" s="17"/>
      <c r="C6" s="18"/>
      <c r="D6" s="17"/>
      <c r="E6" s="17"/>
      <c r="F6" s="17"/>
      <c r="G6" s="17"/>
      <c r="H6" s="17"/>
    </row>
    <row r="7" spans="1:8" ht="19.5" thickBot="1" x14ac:dyDescent="0.35">
      <c r="A7" s="18" t="s">
        <v>38</v>
      </c>
      <c r="B7" s="1"/>
      <c r="C7" s="18"/>
      <c r="D7" s="20">
        <v>4</v>
      </c>
      <c r="E7" s="17"/>
      <c r="F7" s="17"/>
      <c r="G7" s="17"/>
      <c r="H7" s="17"/>
    </row>
    <row r="8" spans="1:8" ht="19.5" thickBot="1" x14ac:dyDescent="0.35">
      <c r="A8" s="18"/>
      <c r="B8" s="1"/>
      <c r="C8" s="18"/>
      <c r="D8" s="21"/>
      <c r="E8" s="17"/>
      <c r="F8" s="17"/>
      <c r="G8" s="17"/>
      <c r="H8" s="17"/>
    </row>
    <row r="9" spans="1:8" ht="19.5" thickBot="1" x14ac:dyDescent="0.35">
      <c r="A9" s="18" t="s">
        <v>17</v>
      </c>
      <c r="B9" s="1"/>
      <c r="C9" s="18"/>
      <c r="D9" s="20">
        <v>2500</v>
      </c>
      <c r="E9" s="17"/>
      <c r="F9" s="17"/>
      <c r="G9" s="17"/>
      <c r="H9" s="17"/>
    </row>
    <row r="10" spans="1:8" x14ac:dyDescent="0.3">
      <c r="A10" s="18"/>
      <c r="B10" s="1"/>
      <c r="C10" s="18"/>
      <c r="D10" s="21"/>
      <c r="E10" s="17"/>
      <c r="F10" s="17"/>
      <c r="G10" s="17"/>
      <c r="H10" s="17"/>
    </row>
    <row r="11" spans="1:8" ht="19.5" thickBot="1" x14ac:dyDescent="0.35">
      <c r="A11" s="18" t="s">
        <v>34</v>
      </c>
      <c r="B11" s="1"/>
      <c r="C11" s="18"/>
      <c r="D11" s="17"/>
      <c r="E11" s="17"/>
      <c r="F11" s="17"/>
      <c r="G11" s="17"/>
      <c r="H11" s="17"/>
    </row>
    <row r="12" spans="1:8" ht="19.5" thickBot="1" x14ac:dyDescent="0.35">
      <c r="A12" s="22" t="s">
        <v>29</v>
      </c>
      <c r="B12" s="1"/>
      <c r="C12" s="18"/>
      <c r="D12" s="20">
        <v>0</v>
      </c>
      <c r="E12" s="17"/>
      <c r="F12" s="17"/>
      <c r="G12" s="17"/>
      <c r="H12" s="17"/>
    </row>
    <row r="13" spans="1:8" ht="19.5" thickBot="1" x14ac:dyDescent="0.35">
      <c r="A13" s="22" t="s">
        <v>30</v>
      </c>
      <c r="B13" s="1"/>
      <c r="C13" s="18"/>
      <c r="D13" s="20">
        <v>10</v>
      </c>
      <c r="E13" s="17"/>
      <c r="F13" s="17"/>
      <c r="G13" s="17"/>
      <c r="H13" s="17"/>
    </row>
    <row r="14" spans="1:8" ht="19.5" thickBot="1" x14ac:dyDescent="0.35">
      <c r="A14" s="22" t="s">
        <v>31</v>
      </c>
      <c r="B14" s="1"/>
      <c r="C14" s="18"/>
      <c r="D14" s="20">
        <v>0</v>
      </c>
      <c r="E14" s="17"/>
      <c r="F14" s="17"/>
      <c r="G14" s="17"/>
      <c r="H14" s="17"/>
    </row>
    <row r="15" spans="1:8" ht="19.5" thickBot="1" x14ac:dyDescent="0.35">
      <c r="A15" s="22"/>
      <c r="B15" s="1"/>
      <c r="C15" s="18"/>
      <c r="D15" s="21"/>
      <c r="E15" s="17"/>
      <c r="F15" s="17"/>
      <c r="G15" s="17"/>
      <c r="H15" s="17"/>
    </row>
    <row r="16" spans="1:8" ht="19.5" thickBot="1" x14ac:dyDescent="0.35">
      <c r="A16" s="23" t="s">
        <v>27</v>
      </c>
      <c r="B16" s="1"/>
      <c r="C16" s="18"/>
      <c r="D16" s="20">
        <v>1000</v>
      </c>
      <c r="E16" s="17"/>
      <c r="F16" s="17"/>
      <c r="G16" s="17"/>
      <c r="H16" s="17"/>
    </row>
    <row r="17" spans="1:12" x14ac:dyDescent="0.3">
      <c r="A17" s="22"/>
      <c r="B17" s="21"/>
      <c r="C17" s="18"/>
      <c r="D17" s="17"/>
      <c r="E17" s="17"/>
      <c r="F17" s="17"/>
      <c r="G17" s="17"/>
      <c r="H17" s="17"/>
    </row>
    <row r="18" spans="1:12" x14ac:dyDescent="0.3">
      <c r="A18" s="8" t="s">
        <v>18</v>
      </c>
      <c r="B18" s="12"/>
    </row>
    <row r="19" spans="1:12" x14ac:dyDescent="0.3">
      <c r="A19" s="9"/>
      <c r="B19" s="16"/>
      <c r="C19" s="10"/>
      <c r="D19" s="31" t="s">
        <v>16</v>
      </c>
      <c r="E19" s="31"/>
      <c r="F19" s="31"/>
      <c r="G19" s="31"/>
      <c r="H19" s="32"/>
    </row>
    <row r="20" spans="1:12" x14ac:dyDescent="0.3">
      <c r="A20" s="11"/>
      <c r="B20" s="12"/>
      <c r="C20" s="6"/>
      <c r="D20" s="4" t="s">
        <v>8</v>
      </c>
      <c r="E20" s="12"/>
      <c r="F20" s="4" t="s">
        <v>9</v>
      </c>
      <c r="G20" s="12"/>
      <c r="H20" s="13" t="s">
        <v>10</v>
      </c>
    </row>
    <row r="21" spans="1:12" x14ac:dyDescent="0.3">
      <c r="A21" s="26" t="s">
        <v>15</v>
      </c>
      <c r="B21" s="12"/>
      <c r="C21" s="6"/>
      <c r="D21" s="12">
        <f>VLOOKUP(Sheet2!$B$11,dropresults[],2,FALSE)</f>
        <v>4819</v>
      </c>
      <c r="E21" s="12"/>
      <c r="F21" s="12">
        <f>VLOOKUP(Sheet2!$B$11,dropresults[],3,FALSE)</f>
        <v>10143</v>
      </c>
      <c r="G21" s="12"/>
      <c r="H21" s="14">
        <f>VLOOKUP(Sheet2!$B$11,dropresults[],4,FALSE)</f>
        <v>3075</v>
      </c>
    </row>
    <row r="22" spans="1:12" x14ac:dyDescent="0.3">
      <c r="A22" s="11"/>
      <c r="B22" s="12"/>
      <c r="C22" s="6"/>
      <c r="D22" s="12"/>
      <c r="E22" s="12"/>
      <c r="F22" s="12"/>
      <c r="G22" s="12"/>
      <c r="H22" s="14"/>
    </row>
    <row r="23" spans="1:12" x14ac:dyDescent="0.3">
      <c r="A23" s="26" t="s">
        <v>19</v>
      </c>
      <c r="B23" s="12"/>
      <c r="C23" s="6"/>
      <c r="D23" s="12">
        <f>$D$7*25</f>
        <v>100</v>
      </c>
      <c r="E23" s="12"/>
      <c r="F23" s="12">
        <f>$D$7*20</f>
        <v>80</v>
      </c>
      <c r="G23" s="12"/>
      <c r="H23" s="14">
        <v>0</v>
      </c>
    </row>
    <row r="24" spans="1:12" x14ac:dyDescent="0.3">
      <c r="A24" s="11"/>
      <c r="B24" s="12"/>
      <c r="C24" s="6"/>
      <c r="D24" s="12"/>
      <c r="E24" s="12"/>
      <c r="F24" s="12"/>
      <c r="G24" s="12"/>
      <c r="H24" s="14"/>
    </row>
    <row r="25" spans="1:12" hidden="1" x14ac:dyDescent="0.3">
      <c r="A25" s="11" t="s">
        <v>20</v>
      </c>
      <c r="B25" s="12"/>
      <c r="C25" s="6"/>
      <c r="D25" s="12">
        <f>IF((Sheet2!$B$11=1),650,1300)</f>
        <v>1300</v>
      </c>
      <c r="E25" s="12"/>
      <c r="F25" s="12">
        <f>IF((Sheet2!$B$11=1),500,1000)</f>
        <v>1000</v>
      </c>
      <c r="G25" s="12"/>
      <c r="H25" s="14">
        <f>IF((Sheet2!$B$11=1),2800,5600)</f>
        <v>5600</v>
      </c>
      <c r="L25" s="3"/>
    </row>
    <row r="26" spans="1:12" hidden="1" x14ac:dyDescent="0.3">
      <c r="A26" s="11" t="s">
        <v>21</v>
      </c>
      <c r="B26" s="12"/>
      <c r="C26" s="6"/>
      <c r="D26" s="12">
        <f>IF((Sheet2!$B$11=1),2000,4000)</f>
        <v>4000</v>
      </c>
      <c r="E26" s="12"/>
      <c r="F26" s="12">
        <f>IF((Sheet2!$B$11=1),1500,3000)</f>
        <v>3000</v>
      </c>
      <c r="G26" s="12"/>
      <c r="H26" s="14">
        <f>IF((Sheet2!$B$11=1),2800,5600)</f>
        <v>5600</v>
      </c>
    </row>
    <row r="27" spans="1:12" hidden="1" x14ac:dyDescent="0.3">
      <c r="A27" s="11" t="s">
        <v>22</v>
      </c>
      <c r="B27" s="12"/>
      <c r="C27" s="6"/>
      <c r="D27" s="12">
        <f>IF((D9&gt;D25),(D25+((D9-D25)*0.1)),D9)</f>
        <v>1420</v>
      </c>
      <c r="E27" s="12"/>
      <c r="F27" s="12">
        <f>IF((D9&gt;F25),(F25),D9)</f>
        <v>1000</v>
      </c>
      <c r="G27" s="12"/>
      <c r="H27" s="14">
        <f>IF((D9&gt;H25),(H25),D9)</f>
        <v>2500</v>
      </c>
    </row>
    <row r="28" spans="1:12" hidden="1" x14ac:dyDescent="0.3">
      <c r="A28" s="11"/>
      <c r="B28" s="12"/>
      <c r="C28" s="6"/>
      <c r="D28" s="12"/>
      <c r="E28" s="12"/>
      <c r="F28" s="12"/>
      <c r="G28" s="12"/>
      <c r="H28" s="14"/>
    </row>
    <row r="29" spans="1:12" x14ac:dyDescent="0.3">
      <c r="A29" s="26" t="s">
        <v>35</v>
      </c>
      <c r="B29" s="12"/>
      <c r="C29" s="6"/>
      <c r="D29" s="12">
        <f>IF(((D27+D23)&lt;D26),D27,D26)</f>
        <v>1420</v>
      </c>
      <c r="E29" s="12"/>
      <c r="F29" s="12">
        <f>IF(((F27+F23)&lt;F26),F27,F26)</f>
        <v>1000</v>
      </c>
      <c r="G29" s="12"/>
      <c r="H29" s="14">
        <f>IF(((H27+H23)&lt;H26),H27,H26)</f>
        <v>2500</v>
      </c>
    </row>
    <row r="30" spans="1:12" hidden="1" x14ac:dyDescent="0.3">
      <c r="A30" s="11"/>
      <c r="B30" s="12"/>
      <c r="C30" s="6"/>
      <c r="D30" s="12"/>
      <c r="E30" s="12"/>
      <c r="F30" s="12"/>
      <c r="G30" s="12"/>
      <c r="H30" s="14"/>
    </row>
    <row r="31" spans="1:12" hidden="1" x14ac:dyDescent="0.3">
      <c r="A31" s="11" t="s">
        <v>25</v>
      </c>
      <c r="B31" s="12"/>
      <c r="C31" s="6"/>
      <c r="D31" s="12">
        <f>($D$12*12)+($D$13*40)+($D$14*60)</f>
        <v>400</v>
      </c>
      <c r="E31" s="12"/>
      <c r="F31" s="12">
        <f>($D$12*12)+($D$13*35)+($D$14*55)</f>
        <v>350</v>
      </c>
      <c r="G31" s="12"/>
      <c r="H31" s="14">
        <f>+D16</f>
        <v>1000</v>
      </c>
    </row>
    <row r="32" spans="1:12" hidden="1" x14ac:dyDescent="0.3">
      <c r="A32" s="11" t="s">
        <v>24</v>
      </c>
      <c r="B32" s="12"/>
      <c r="C32" s="6"/>
      <c r="D32" s="12">
        <f>IF((Sheet2!$B$11=1),4500,9000)</f>
        <v>9000</v>
      </c>
      <c r="E32" s="12"/>
      <c r="F32" s="12">
        <f>IF((Sheet2!$B$11=1),4500,9000)</f>
        <v>9000</v>
      </c>
      <c r="G32" s="12"/>
      <c r="H32" s="14">
        <f>+H26-H29</f>
        <v>3100</v>
      </c>
    </row>
    <row r="33" spans="1:8" x14ac:dyDescent="0.3">
      <c r="A33" s="11"/>
      <c r="B33" s="12"/>
      <c r="C33" s="6"/>
      <c r="D33" s="12"/>
      <c r="E33" s="12"/>
      <c r="F33" s="12"/>
      <c r="G33" s="12"/>
      <c r="H33" s="14"/>
    </row>
    <row r="34" spans="1:8" x14ac:dyDescent="0.3">
      <c r="A34" s="26" t="s">
        <v>23</v>
      </c>
      <c r="B34" s="12"/>
      <c r="C34" s="6"/>
      <c r="D34" s="12">
        <f>IF((D31&lt;=D32),D31,D32)</f>
        <v>400</v>
      </c>
      <c r="E34" s="12"/>
      <c r="F34" s="12">
        <f>IF((F31&lt;=F32),F31,F32)</f>
        <v>350</v>
      </c>
      <c r="G34" s="12"/>
      <c r="H34" s="14">
        <f>IF((H31&lt;=H32),H31,H32)</f>
        <v>1000</v>
      </c>
    </row>
    <row r="35" spans="1:8" x14ac:dyDescent="0.3">
      <c r="A35" s="11"/>
      <c r="B35" s="12"/>
      <c r="C35" s="6"/>
      <c r="D35" s="12"/>
      <c r="E35" s="12"/>
      <c r="F35" s="12"/>
      <c r="G35" s="12"/>
      <c r="H35" s="14"/>
    </row>
    <row r="36" spans="1:8" x14ac:dyDescent="0.3">
      <c r="A36" s="26" t="s">
        <v>26</v>
      </c>
      <c r="B36" s="12"/>
      <c r="C36" s="6"/>
      <c r="D36" s="7">
        <v>0</v>
      </c>
      <c r="E36" s="12"/>
      <c r="F36" s="7">
        <v>0</v>
      </c>
      <c r="G36" s="12"/>
      <c r="H36" s="15">
        <f>-120*12</f>
        <v>-1440</v>
      </c>
    </row>
    <row r="37" spans="1:8" x14ac:dyDescent="0.3">
      <c r="A37" s="11"/>
      <c r="B37" s="12"/>
      <c r="C37" s="6"/>
      <c r="D37" s="12"/>
      <c r="E37" s="12"/>
      <c r="F37" s="12"/>
      <c r="G37" s="12"/>
      <c r="H37" s="14"/>
    </row>
    <row r="38" spans="1:8" x14ac:dyDescent="0.3">
      <c r="A38" s="27" t="s">
        <v>36</v>
      </c>
      <c r="B38" s="7"/>
      <c r="C38" s="5"/>
      <c r="D38" s="24">
        <f>+D21+D23+D29+D34+D36</f>
        <v>6739</v>
      </c>
      <c r="E38" s="7"/>
      <c r="F38" s="24">
        <f>+F21+F23+F29+F34+F36</f>
        <v>11573</v>
      </c>
      <c r="G38" s="7"/>
      <c r="H38" s="24">
        <f>+H21+H23+H29+H34+H36</f>
        <v>5135</v>
      </c>
    </row>
    <row r="40" spans="1:8" x14ac:dyDescent="0.3">
      <c r="A40" s="33" t="s">
        <v>43</v>
      </c>
      <c r="B40" s="33"/>
      <c r="C40" s="33"/>
      <c r="D40" s="33"/>
      <c r="E40" s="33"/>
      <c r="F40" s="33"/>
      <c r="G40" s="33"/>
      <c r="H40" s="33"/>
    </row>
    <row r="41" spans="1:8" x14ac:dyDescent="0.3">
      <c r="A41" s="33"/>
      <c r="B41" s="33"/>
      <c r="C41" s="33"/>
      <c r="D41" s="33"/>
      <c r="E41" s="33"/>
      <c r="F41" s="33"/>
      <c r="G41" s="33"/>
      <c r="H41" s="33"/>
    </row>
    <row r="42" spans="1:8" x14ac:dyDescent="0.3">
      <c r="A42" s="33"/>
      <c r="B42" s="33"/>
      <c r="C42" s="33"/>
      <c r="D42" s="33"/>
      <c r="E42" s="33"/>
      <c r="F42" s="33"/>
      <c r="G42" s="33"/>
      <c r="H42" s="33"/>
    </row>
    <row r="44" spans="1:8" x14ac:dyDescent="0.3">
      <c r="A44" s="1" t="s">
        <v>28</v>
      </c>
    </row>
    <row r="45" spans="1:8" x14ac:dyDescent="0.3">
      <c r="A45" s="33" t="s">
        <v>41</v>
      </c>
      <c r="B45" s="33"/>
      <c r="C45" s="33"/>
      <c r="D45" s="33"/>
      <c r="E45" s="33"/>
      <c r="F45" s="33"/>
      <c r="G45" s="33"/>
      <c r="H45" s="33"/>
    </row>
    <row r="46" spans="1:8" x14ac:dyDescent="0.3">
      <c r="A46" s="33"/>
      <c r="B46" s="33"/>
      <c r="C46" s="33"/>
      <c r="D46" s="33"/>
      <c r="E46" s="33"/>
      <c r="F46" s="33"/>
      <c r="G46" s="33"/>
      <c r="H46" s="33"/>
    </row>
    <row r="48" spans="1:8" ht="18.75" customHeight="1" x14ac:dyDescent="0.3">
      <c r="A48" s="33" t="s">
        <v>44</v>
      </c>
      <c r="B48" s="33"/>
      <c r="C48" s="33"/>
      <c r="D48" s="33"/>
      <c r="E48" s="33"/>
      <c r="F48" s="33"/>
      <c r="G48" s="33"/>
      <c r="H48" s="33"/>
    </row>
    <row r="49" spans="1:8" x14ac:dyDescent="0.3">
      <c r="A49" s="33"/>
      <c r="B49" s="33"/>
      <c r="C49" s="33"/>
      <c r="D49" s="33"/>
      <c r="E49" s="33"/>
      <c r="F49" s="33"/>
      <c r="G49" s="33"/>
      <c r="H49" s="33"/>
    </row>
    <row r="50" spans="1:8" x14ac:dyDescent="0.3">
      <c r="A50" s="33"/>
      <c r="B50" s="33"/>
      <c r="C50" s="33"/>
      <c r="D50" s="33"/>
      <c r="E50" s="33"/>
      <c r="F50" s="33"/>
      <c r="G50" s="33"/>
      <c r="H50" s="33"/>
    </row>
    <row r="52" spans="1:8" x14ac:dyDescent="0.3">
      <c r="A52" s="33" t="s">
        <v>40</v>
      </c>
      <c r="B52" s="33"/>
      <c r="C52" s="33"/>
      <c r="D52" s="33"/>
      <c r="E52" s="33"/>
      <c r="F52" s="33"/>
      <c r="G52" s="33"/>
      <c r="H52" s="33"/>
    </row>
    <row r="53" spans="1:8" x14ac:dyDescent="0.3">
      <c r="A53" s="33"/>
      <c r="B53" s="33"/>
      <c r="C53" s="33"/>
      <c r="D53" s="33"/>
      <c r="E53" s="33"/>
      <c r="F53" s="33"/>
      <c r="G53" s="33"/>
      <c r="H53" s="33"/>
    </row>
    <row r="55" spans="1:8" x14ac:dyDescent="0.3">
      <c r="A55" s="33" t="s">
        <v>39</v>
      </c>
      <c r="B55" s="33"/>
      <c r="C55" s="33"/>
      <c r="D55" s="33"/>
      <c r="E55" s="33"/>
      <c r="F55" s="33"/>
      <c r="G55" s="33"/>
      <c r="H55" s="33"/>
    </row>
    <row r="56" spans="1:8" x14ac:dyDescent="0.3">
      <c r="A56" s="33"/>
      <c r="B56" s="33"/>
      <c r="C56" s="33"/>
      <c r="D56" s="33"/>
      <c r="E56" s="33"/>
      <c r="F56" s="33"/>
      <c r="G56" s="33"/>
      <c r="H56" s="33"/>
    </row>
    <row r="57" spans="1:8" x14ac:dyDescent="0.3">
      <c r="A57" s="33"/>
      <c r="B57" s="33"/>
      <c r="C57" s="33"/>
      <c r="D57" s="33"/>
      <c r="E57" s="33"/>
      <c r="F57" s="33"/>
      <c r="G57" s="33"/>
      <c r="H57" s="33"/>
    </row>
    <row r="59" spans="1:8" x14ac:dyDescent="0.3">
      <c r="A59" s="28" t="s">
        <v>42</v>
      </c>
      <c r="B59" s="28"/>
      <c r="C59" s="28"/>
      <c r="D59" s="28"/>
      <c r="E59" s="28"/>
      <c r="F59" s="28"/>
      <c r="G59" s="28"/>
      <c r="H59" s="28"/>
    </row>
    <row r="60" spans="1:8" x14ac:dyDescent="0.3">
      <c r="A60" s="28"/>
      <c r="B60" s="28"/>
      <c r="C60" s="28"/>
      <c r="D60" s="28"/>
      <c r="E60" s="28"/>
      <c r="F60" s="28"/>
      <c r="G60" s="28"/>
      <c r="H60" s="28"/>
    </row>
    <row r="61" spans="1:8" x14ac:dyDescent="0.3">
      <c r="A61" s="28"/>
      <c r="B61" s="28"/>
      <c r="C61" s="28"/>
      <c r="D61" s="28"/>
      <c r="E61" s="28"/>
      <c r="F61" s="28"/>
      <c r="G61" s="28"/>
      <c r="H61" s="28"/>
    </row>
    <row r="62" spans="1:8" x14ac:dyDescent="0.3">
      <c r="A62" s="28"/>
      <c r="B62" s="28"/>
      <c r="C62" s="28"/>
      <c r="D62" s="28"/>
      <c r="E62" s="28"/>
      <c r="F62" s="28"/>
      <c r="G62" s="28"/>
      <c r="H62" s="28"/>
    </row>
    <row r="63" spans="1:8" x14ac:dyDescent="0.3">
      <c r="A63" s="28"/>
      <c r="B63" s="28"/>
      <c r="C63" s="28"/>
      <c r="D63" s="28"/>
      <c r="E63" s="28"/>
      <c r="F63" s="28"/>
      <c r="G63" s="28"/>
      <c r="H63" s="28"/>
    </row>
  </sheetData>
  <sheetProtection algorithmName="SHA-512" hashValue="i6pPAxZw+G3gJfuLEsJ/cOb6v9RKaet4R2ytS4NZbD/yTLOR81+iso+dA8fKYFHeWT3y4tTVLTrbmt+zzIZoPg==" saltValue="7WjoYgjrGxu6fC/a//CGCg==" spinCount="100000" sheet="1" selectLockedCells="1"/>
  <protectedRanges>
    <protectedRange sqref="A5:A17 E5:H17 B5:D6 B17:D17 C7:D16" name="Range1"/>
  </protectedRanges>
  <mergeCells count="10">
    <mergeCell ref="A59:H63"/>
    <mergeCell ref="A1:H1"/>
    <mergeCell ref="A2:H2"/>
    <mergeCell ref="D19:H19"/>
    <mergeCell ref="A52:H53"/>
    <mergeCell ref="A45:H46"/>
    <mergeCell ref="A55:H57"/>
    <mergeCell ref="A3:H3"/>
    <mergeCell ref="A48:H50"/>
    <mergeCell ref="A40:H42"/>
  </mergeCells>
  <pageMargins left="0.7" right="0.7" top="0.75" bottom="0.75" header="0.3" footer="0.3"/>
  <pageSetup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1</xdr:col>
                    <xdr:colOff>0</xdr:colOff>
                    <xdr:row>4</xdr:row>
                    <xdr:rowOff>0</xdr:rowOff>
                  </from>
                  <to>
                    <xdr:col>5</xdr:col>
                    <xdr:colOff>85725</xdr:colOff>
                    <xdr:row>4</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E19"/>
  <sheetViews>
    <sheetView workbookViewId="0">
      <selection activeCell="B11" sqref="B11"/>
    </sheetView>
  </sheetViews>
  <sheetFormatPr defaultRowHeight="18.75" x14ac:dyDescent="0.3"/>
  <cols>
    <col min="1" max="1" width="9.140625" style="1"/>
    <col min="2" max="2" width="29.7109375" style="1" bestFit="1" customWidth="1"/>
    <col min="3" max="3" width="13.140625" style="1" customWidth="1"/>
    <col min="4" max="4" width="13.42578125" style="1" customWidth="1"/>
    <col min="5" max="5" width="13.140625" style="1" customWidth="1"/>
    <col min="6" max="16384" width="9.140625" style="1"/>
  </cols>
  <sheetData>
    <row r="3" spans="2:5" x14ac:dyDescent="0.3">
      <c r="B3" s="1" t="s">
        <v>6</v>
      </c>
      <c r="C3" s="1" t="s">
        <v>8</v>
      </c>
      <c r="D3" s="1" t="s">
        <v>9</v>
      </c>
      <c r="E3" s="1" t="s">
        <v>10</v>
      </c>
    </row>
    <row r="4" spans="2:5" x14ac:dyDescent="0.3">
      <c r="B4" s="1" t="s">
        <v>0</v>
      </c>
      <c r="C4" s="1">
        <v>0</v>
      </c>
      <c r="D4" s="1">
        <v>1607</v>
      </c>
      <c r="E4" s="1">
        <v>0</v>
      </c>
    </row>
    <row r="5" spans="2:5" x14ac:dyDescent="0.3">
      <c r="B5" s="1" t="s">
        <v>1</v>
      </c>
      <c r="C5" s="1">
        <v>3234</v>
      </c>
      <c r="D5" s="1">
        <v>7047</v>
      </c>
      <c r="E5" s="1">
        <v>1599</v>
      </c>
    </row>
    <row r="6" spans="2:5" x14ac:dyDescent="0.3">
      <c r="B6" s="1" t="s">
        <v>3</v>
      </c>
      <c r="C6" s="1">
        <v>4819</v>
      </c>
      <c r="D6" s="1">
        <v>10143</v>
      </c>
      <c r="E6" s="1">
        <v>3075</v>
      </c>
    </row>
    <row r="7" spans="2:5" x14ac:dyDescent="0.3">
      <c r="B7" s="1" t="s">
        <v>2</v>
      </c>
      <c r="C7" s="1">
        <v>6534</v>
      </c>
      <c r="D7" s="1">
        <v>12558</v>
      </c>
      <c r="E7" s="1">
        <v>4551</v>
      </c>
    </row>
    <row r="8" spans="2:5" x14ac:dyDescent="0.3">
      <c r="B8" s="1" t="s">
        <v>4</v>
      </c>
      <c r="C8" s="1">
        <v>1584</v>
      </c>
      <c r="D8" s="1">
        <v>4702</v>
      </c>
      <c r="E8" s="1">
        <v>861</v>
      </c>
    </row>
    <row r="9" spans="2:5" x14ac:dyDescent="0.3">
      <c r="B9" s="1" t="s">
        <v>5</v>
      </c>
      <c r="C9" s="1">
        <v>3234</v>
      </c>
      <c r="D9" s="1">
        <v>7321</v>
      </c>
      <c r="E9" s="1">
        <v>1845</v>
      </c>
    </row>
    <row r="11" spans="2:5" x14ac:dyDescent="0.3">
      <c r="B11" s="25">
        <v>3</v>
      </c>
    </row>
    <row r="13" spans="2:5" x14ac:dyDescent="0.3">
      <c r="B13" s="1" t="s">
        <v>11</v>
      </c>
      <c r="C13" s="2" t="s">
        <v>12</v>
      </c>
      <c r="D13" s="2" t="s">
        <v>13</v>
      </c>
      <c r="E13" s="2" t="s">
        <v>14</v>
      </c>
    </row>
    <row r="14" spans="2:5" x14ac:dyDescent="0.3">
      <c r="B14" s="1">
        <v>1</v>
      </c>
      <c r="C14" s="1">
        <v>0</v>
      </c>
      <c r="D14" s="1">
        <v>1607</v>
      </c>
      <c r="E14" s="1">
        <v>0</v>
      </c>
    </row>
    <row r="15" spans="2:5" x14ac:dyDescent="0.3">
      <c r="B15" s="1">
        <v>2</v>
      </c>
      <c r="C15" s="1">
        <v>3234</v>
      </c>
      <c r="D15" s="1">
        <v>7047</v>
      </c>
      <c r="E15" s="1">
        <v>1599</v>
      </c>
    </row>
    <row r="16" spans="2:5" x14ac:dyDescent="0.3">
      <c r="B16" s="1">
        <v>3</v>
      </c>
      <c r="C16" s="1">
        <v>4819</v>
      </c>
      <c r="D16" s="1">
        <v>10143</v>
      </c>
      <c r="E16" s="1">
        <v>3075</v>
      </c>
    </row>
    <row r="17" spans="2:5" x14ac:dyDescent="0.3">
      <c r="B17" s="1">
        <v>4</v>
      </c>
      <c r="C17" s="1">
        <v>6534</v>
      </c>
      <c r="D17" s="1">
        <v>12558</v>
      </c>
      <c r="E17" s="1">
        <v>4551</v>
      </c>
    </row>
    <row r="18" spans="2:5" x14ac:dyDescent="0.3">
      <c r="B18" s="1">
        <v>5</v>
      </c>
      <c r="C18" s="1">
        <v>1584</v>
      </c>
      <c r="D18" s="1">
        <v>4702</v>
      </c>
      <c r="E18" s="1">
        <v>861</v>
      </c>
    </row>
    <row r="19" spans="2:5" x14ac:dyDescent="0.3">
      <c r="B19" s="1">
        <v>6</v>
      </c>
      <c r="C19" s="1">
        <v>3234</v>
      </c>
      <c r="D19" s="1">
        <v>7321</v>
      </c>
      <c r="E19" s="1">
        <v>1845</v>
      </c>
    </row>
  </sheetData>
  <sheetProtection algorithmName="SHA-512" hashValue="k00m/49j6qRi8tARk3qIOsoU6unEzTZaEtLnFhTuv+A7YC2BgK3FyV8P52L9yKH9z6KzT6M9tGhWCNCDnbEGgA==" saltValue="xH3KJtW/BsNXrsxkGyr8Pg==" spinCount="100000" sheet="1" selectLockedCells="1"/>
  <pageMargins left="0.7" right="0.7" top="0.75" bottom="0.75" header="0.3" footer="0.3"/>
  <pageSetup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Parkway Schools</cp:lastModifiedBy>
  <cp:lastPrinted>2014-10-29T16:56:50Z</cp:lastPrinted>
  <dcterms:created xsi:type="dcterms:W3CDTF">2014-09-29T16:31:54Z</dcterms:created>
  <dcterms:modified xsi:type="dcterms:W3CDTF">2021-10-27T16:34:29Z</dcterms:modified>
</cp:coreProperties>
</file>